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0500" windowHeight="6735"/>
  </bookViews>
  <sheets>
    <sheet name="AHW Calculator 2552-96" sheetId="1" r:id="rId1"/>
    <sheet name="Occ Mix Calculator" sheetId="3" r:id="rId2"/>
    <sheet name="Inflation Factor Table" sheetId="5" r:id="rId3"/>
  </sheets>
  <calcPr calcId="145621"/>
</workbook>
</file>

<file path=xl/calcChain.xml><?xml version="1.0" encoding="utf-8"?>
<calcChain xmlns="http://schemas.openxmlformats.org/spreadsheetml/2006/main">
  <c r="B10" i="1" l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B9" i="3"/>
  <c r="B8" i="3"/>
  <c r="B9" i="1"/>
  <c r="A21" i="5" s="1"/>
  <c r="B100" i="1" s="1"/>
  <c r="B46" i="1"/>
  <c r="B48" i="1" s="1"/>
  <c r="B29" i="1"/>
  <c r="B40" i="1"/>
  <c r="B80" i="1"/>
  <c r="B82" i="1"/>
  <c r="B92" i="1" s="1"/>
  <c r="B96" i="1" s="1"/>
  <c r="B97" i="1" s="1"/>
  <c r="B98" i="1" s="1"/>
  <c r="C18" i="3"/>
  <c r="C21" i="3" s="1"/>
  <c r="I18" i="3"/>
  <c r="B18" i="3"/>
  <c r="B21" i="3" s="1"/>
  <c r="D14" i="3"/>
  <c r="F14" i="3" s="1"/>
  <c r="D15" i="3"/>
  <c r="F15" i="3" s="1"/>
  <c r="D16" i="3"/>
  <c r="F16" i="3"/>
  <c r="D17" i="3"/>
  <c r="F17" i="3" s="1"/>
  <c r="I20" i="3"/>
  <c r="B66" i="1"/>
  <c r="B74" i="1"/>
  <c r="F18" i="3" l="1"/>
  <c r="H18" i="3" s="1"/>
  <c r="B84" i="1"/>
  <c r="B93" i="1"/>
  <c r="B50" i="1"/>
  <c r="B99" i="1" s="1"/>
  <c r="B11" i="1"/>
  <c r="B94" i="1" l="1"/>
  <c r="B95" i="1"/>
  <c r="B102" i="1" s="1"/>
  <c r="B25" i="3" s="1"/>
  <c r="B101" i="1"/>
  <c r="B104" i="1" s="1"/>
  <c r="B24" i="3" l="1"/>
  <c r="B28" i="3" s="1"/>
  <c r="B29" i="3" l="1"/>
  <c r="B30" i="3" s="1"/>
  <c r="B32" i="3" s="1"/>
  <c r="B26" i="3"/>
</calcChain>
</file>

<file path=xl/sharedStrings.xml><?xml version="1.0" encoding="utf-8"?>
<sst xmlns="http://schemas.openxmlformats.org/spreadsheetml/2006/main" count="176" uniqueCount="165">
  <si>
    <t xml:space="preserve"> </t>
  </si>
  <si>
    <t>line6/col. 3</t>
  </si>
  <si>
    <t>line2/col. 3</t>
  </si>
  <si>
    <t>line2/col. 4</t>
  </si>
  <si>
    <t>line6/col. 4</t>
  </si>
  <si>
    <t>line1/col. 4</t>
  </si>
  <si>
    <t>line3/col. 4</t>
  </si>
  <si>
    <t>line5/col. 4</t>
  </si>
  <si>
    <t>line7/col. 4</t>
  </si>
  <si>
    <t>revised_wages</t>
  </si>
  <si>
    <t>revised_hours</t>
  </si>
  <si>
    <t>inflated_wages</t>
  </si>
  <si>
    <t>line4.01/col. 3</t>
  </si>
  <si>
    <t>line3/col. 3</t>
  </si>
  <si>
    <t>line5/col. 3</t>
  </si>
  <si>
    <t>line7/col. 3</t>
  </si>
  <si>
    <t>line8/col. 3</t>
  </si>
  <si>
    <t>line8.01/col. 3</t>
  </si>
  <si>
    <t>line9/col. 3</t>
  </si>
  <si>
    <t>line9.01/col. 3</t>
  </si>
  <si>
    <t>line9.02/col. 3</t>
  </si>
  <si>
    <t>line10/col. 3</t>
  </si>
  <si>
    <t>line11/col. 3</t>
  </si>
  <si>
    <t>line12/col. 3</t>
  </si>
  <si>
    <t>line13/col. 3</t>
  </si>
  <si>
    <t>line14/col. 3</t>
  </si>
  <si>
    <t>line18/col. 3</t>
  </si>
  <si>
    <t>Other Wages &amp; Related Costs</t>
  </si>
  <si>
    <t>Total Salaries</t>
  </si>
  <si>
    <t xml:space="preserve">Other Paid Hours </t>
  </si>
  <si>
    <t>line4.01/col. 4</t>
  </si>
  <si>
    <t>line8/col. 4</t>
  </si>
  <si>
    <t>line8.01/col. 4</t>
  </si>
  <si>
    <t>line9/col. 4</t>
  </si>
  <si>
    <t>line9.01/col. 4</t>
  </si>
  <si>
    <t>line9.02/col.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</si>
  <si>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</si>
  <si>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</si>
  <si>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</si>
  <si>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</si>
  <si>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</si>
  <si>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</si>
  <si>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</si>
  <si>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</si>
  <si>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</si>
  <si>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</si>
  <si>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</si>
  <si>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line5.01/col. 3</t>
  </si>
  <si>
    <t>line5.01/col.4</t>
  </si>
  <si>
    <t>line6.01/col. 4</t>
  </si>
  <si>
    <t>line6.01/col. 3</t>
  </si>
  <si>
    <t>rev_hrs</t>
  </si>
  <si>
    <t>line9.03/col. 3</t>
  </si>
  <si>
    <t>line9.03/col. 4</t>
  </si>
  <si>
    <t>line13/col. 3*</t>
  </si>
  <si>
    <t>line13/col. 4*</t>
  </si>
  <si>
    <t>also include the subscripted lines 22.01, 26.01, and 27.01.</t>
  </si>
  <si>
    <r>
      <t>*Note:</t>
    </r>
    <r>
      <rPr>
        <sz val="10"/>
        <rFont val="Arial"/>
        <family val="2"/>
      </rPr>
      <t xml:space="preserve">  Beginning with the FY 2008 wage index, Worksheet S-3, Part III line 13, columns 3 and 4 for Total Overhead should</t>
    </r>
  </si>
  <si>
    <t>line 1/col. 3</t>
  </si>
  <si>
    <t>Provider Information</t>
  </si>
  <si>
    <t>Provider Number</t>
  </si>
  <si>
    <t>FI #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</si>
  <si>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</si>
  <si>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</si>
  <si>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</si>
  <si>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</si>
  <si>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</si>
  <si>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</si>
  <si>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</si>
  <si>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</si>
  <si>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</si>
  <si>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</si>
  <si>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</si>
  <si>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</si>
  <si>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</si>
  <si>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</si>
  <si>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</si>
  <si>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</si>
  <si>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</si>
  <si>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</si>
  <si>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</si>
  <si>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</si>
  <si>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</si>
  <si>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</si>
  <si>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</si>
  <si>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</si>
  <si>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</si>
  <si>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</si>
  <si>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</si>
  <si>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</si>
  <si>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</si>
  <si>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22.01/col. 3</t>
  </si>
  <si>
    <t>26.01/col. 3</t>
  </si>
  <si>
    <t>27.01/col. 3</t>
  </si>
  <si>
    <t>Overhead Contract Labor Hours</t>
  </si>
  <si>
    <t>22.01/col. 4</t>
  </si>
  <si>
    <t>26.01/col. 4</t>
  </si>
  <si>
    <t>27.01/col. 4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</si>
  <si>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</si>
  <si>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</si>
  <si>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</si>
  <si>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</si>
  <si>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</si>
  <si>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</si>
  <si>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</si>
  <si>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Sub-Tot-A = line2+line3+line4.01+line5+line5.01+line6+line6.01+line7+line8+line8.01</t>
  </si>
  <si>
    <t>Sub-Tot-B</t>
  </si>
  <si>
    <t>Sub-Tot-B = line9+line9.01+line9.02+line9.03+line10+line11+line12+line13+line14+line18</t>
  </si>
  <si>
    <t>Sub-Tot-C</t>
  </si>
  <si>
    <t>Sub-Tot-D</t>
  </si>
  <si>
    <t>Sub-Tot-C = line2+line3+line4.01+line5+line5.01+line6+line6.01+line7+line8+line8.01</t>
  </si>
  <si>
    <t>Sub-Tot-D = line9+line9.01+line9.02+line9.03+line10+line11+line12</t>
  </si>
  <si>
    <t>exohwrc = ohwrc * ex_rate</t>
  </si>
  <si>
    <t>revised_wages = adjusted salaries - (exohsal + exohwrc)</t>
  </si>
  <si>
    <t>Sum of Overhead Contract Labor Salaries</t>
  </si>
  <si>
    <t>Worksheet S-3, Part II, sum of lines 22.01, 26.01, and 27.01/col. 3</t>
  </si>
  <si>
    <t>Worksheet S-3, Part II, sum of lines 22.01, 26.01, and 27.01/col.4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</si>
  <si>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</si>
  <si>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</si>
  <si>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</si>
  <si>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</si>
  <si>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</si>
  <si>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</si>
  <si>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exohsal = ex_rate * S-3, Part III line13/col. 3</t>
  </si>
  <si>
    <t>exohhrs = ex_rate * S-3, Part III line13/col. 4</t>
  </si>
  <si>
    <t>ex_rate = (S-3, Part II, Col. 4: line8 +line8.01)/rev_hrs</t>
  </si>
  <si>
    <t>ohwrc = (S-3, Part II, Col. 3: line13 + line14 + line18) * oh_rate</t>
  </si>
  <si>
    <t>Sum of lines 1, 22.01, 26.01, and 27.01/col.3</t>
  </si>
  <si>
    <t>Sum of lines 1, 22.01, 26.01, and 27.01/col.4</t>
  </si>
  <si>
    <t>Total Overhead</t>
  </si>
  <si>
    <t>rev_hrs = Sub Total Hours  - (S-3, Part II. Col. 4: Line2+line3+line4.01+line5+line5.01+line6+line6.01+line7) + S-3, Part III line13, col. 4</t>
  </si>
  <si>
    <t>oh_rate = (S-3, Part III line13/col. 4 - S-3, Part II/col. 4: line 22.01 - line 26.01 - line 27.01) / ((rev_hrs - line 22.01 - line 26.01 - line 27.01 - line 8 - line 8.01) + (S-3, Part III line13/col. 4 - line 22.01 - line 26.01 - line 27.01))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</si>
  <si>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</si>
  <si>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</si>
  <si>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</si>
  <si>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</si>
  <si>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</si>
  <si>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</si>
  <si>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</si>
  <si>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</si>
  <si>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</si>
  <si>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</si>
  <si>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</si>
  <si>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</si>
  <si>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</si>
  <si>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</si>
  <si>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</si>
  <si>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FI/MAC #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</si>
  <si>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</si>
  <si>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</si>
  <si>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</si>
  <si>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</si>
  <si>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</si>
  <si>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</si>
  <si>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Overhead Allocation</t>
  </si>
  <si>
    <t>Fields in blue/green are automatically calculated and protected</t>
  </si>
  <si>
    <t>(These are inflated wages, from cell B101 from AHW calculator).</t>
  </si>
  <si>
    <t>(Revised hours from cell B102 from AHW calculator).</t>
  </si>
  <si>
    <t>(Should match AHW in cell B104 from AHW calculator).</t>
  </si>
  <si>
    <t>FY 2014 Final National AHWs by Subcategory</t>
  </si>
  <si>
    <t>Final FY 2014 National Adjusted Nurse AHW</t>
  </si>
  <si>
    <t>Midpoint of Cost Reporting Period for FY 2015 Final Rule</t>
  </si>
  <si>
    <t>Spreadsheet for Final FY 2015 Calculation of Provider Occupational Mix AHW</t>
  </si>
  <si>
    <t>NOTE:  This tab calculates the FY 2015 AHW for hospitals still using the Form CMS 2552-96.  See separate spreadsheet for hospitals using  Form CMS 2552-10.</t>
  </si>
  <si>
    <t>Average Hourly Wage Calculation for the Fiscal Year 2015 Wage Index (Using Cost Reporting Periods Beginning Between 10/1/10-9/30/11)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</si>
</sst>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00"/>
    <numFmt numFmtId="165" formatCode="0.00000"/>
    <numFmt numFmtId="166" formatCode="0.0000"/>
    <numFmt numFmtId="167" formatCode="&quot;$&quot;#,##0.00"/>
    <numFmt numFmtId="168" formatCode="&quot;$&quot;#,##0"/>
    <numFmt numFmtId="169" formatCode="mm/dd/yy;@"/>
    <numFmt numFmtId="170" formatCode="#,##0.0000000000"/>
    <numFmt numFmtId="171" formatCode="&quot;$&quot;#,##0.000000000"/>
    <numFmt numFmtId="172" formatCode="#,##0.00000"/>
  </numFmts>
  <fonts count="2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MS Sans Serif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7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7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6" fillId="3" borderId="1" xfId="0" applyFont="1" applyFill="1" applyBorder="1"/>
    <xf numFmtId="3" fontId="6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3" fontId="0" fillId="0" borderId="1" xfId="0" quotePrefix="1" applyNumberFormat="1" applyBorder="1"/>
    <xf numFmtId="169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6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8" fillId="4" borderId="1" xfId="0" quotePrefix="1" applyNumberFormat="1" applyFont="1" applyFill="1" applyBorder="1" applyAlignment="1">
      <alignment horizontal="right"/>
    </xf>
    <xf numFmtId="3" fontId="8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9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7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7" fontId="6" fillId="0" borderId="1" xfId="0" quotePrefix="1" applyNumberFormat="1" applyFont="1" applyFill="1" applyBorder="1" applyAlignment="1">
      <alignment horizontal="right"/>
    </xf>
    <xf numFmtId="166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6" fillId="6" borderId="1" xfId="0" applyNumberFormat="1" applyFont="1" applyFill="1" applyBorder="1"/>
    <xf numFmtId="3" fontId="6" fillId="6" borderId="1" xfId="0" quotePrefix="1" applyNumberFormat="1" applyFont="1" applyFill="1" applyBorder="1" applyAlignment="1">
      <alignment horizontal="right"/>
    </xf>
    <xf numFmtId="0" fontId="6" fillId="6" borderId="1" xfId="0" quotePrefix="1" applyNumberFormat="1" applyFont="1" applyFill="1" applyBorder="1" applyAlignment="1">
      <alignment horizontal="right"/>
    </xf>
    <xf numFmtId="168" fontId="6" fillId="6" borderId="1" xfId="0" applyNumberFormat="1" applyFont="1" applyFill="1" applyBorder="1"/>
    <xf numFmtId="0" fontId="6" fillId="6" borderId="1" xfId="0" applyNumberFormat="1" applyFont="1" applyFill="1" applyBorder="1" applyAlignment="1">
      <alignment wrapText="1"/>
    </xf>
    <xf numFmtId="168" fontId="6" fillId="6" borderId="1" xfId="0" applyNumberFormat="1" applyFont="1" applyFill="1" applyBorder="1" applyAlignment="1">
      <alignment wrapText="1"/>
    </xf>
    <xf numFmtId="0" fontId="6" fillId="6" borderId="3" xfId="0" applyNumberFormat="1" applyFont="1" applyFill="1" applyBorder="1"/>
    <xf numFmtId="168" fontId="6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6" fillId="0" borderId="1" xfId="0" applyFont="1" applyFill="1" applyBorder="1"/>
    <xf numFmtId="3" fontId="6" fillId="0" borderId="1" xfId="0" applyNumberFormat="1" applyFont="1" applyFill="1" applyBorder="1"/>
    <xf numFmtId="170" fontId="1" fillId="0" borderId="0" xfId="0" applyNumberFormat="1" applyFont="1"/>
    <xf numFmtId="0" fontId="17" fillId="0" borderId="0" xfId="0" applyFont="1" applyFill="1"/>
    <xf numFmtId="0" fontId="17" fillId="0" borderId="0" xfId="0" applyFont="1"/>
    <xf numFmtId="0" fontId="16" fillId="0" borderId="8" xfId="0" applyNumberFormat="1" applyFont="1" applyFill="1" applyBorder="1" applyAlignment="1"/>
    <xf numFmtId="0" fontId="16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71" fontId="14" fillId="3" borderId="1" xfId="0" quotePrefix="1" applyNumberFormat="1" applyFont="1" applyFill="1" applyBorder="1" applyAlignment="1">
      <alignment horizontal="right"/>
    </xf>
    <xf numFmtId="171" fontId="15" fillId="3" borderId="1" xfId="0" quotePrefix="1" applyNumberFormat="1" applyFont="1" applyFill="1" applyBorder="1" applyAlignment="1">
      <alignment horizontal="right"/>
    </xf>
    <xf numFmtId="169" fontId="2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left"/>
    </xf>
    <xf numFmtId="172" fontId="6" fillId="3" borderId="1" xfId="0" applyNumberFormat="1" applyFont="1" applyFill="1" applyBorder="1"/>
    <xf numFmtId="14" fontId="6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4" fillId="3" borderId="1" xfId="0" quotePrefix="1" applyNumberFormat="1" applyFont="1" applyFill="1" applyBorder="1" applyAlignment="1">
      <alignment horizontal="right"/>
    </xf>
    <xf numFmtId="0" fontId="18" fillId="0" borderId="0" xfId="0" applyFont="1" applyAlignment="1">
      <alignment horizontal="left"/>
    </xf>
    <xf numFmtId="0" fontId="18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6" fontId="2" fillId="0" borderId="0" xfId="0" applyNumberFormat="1" applyFont="1" applyAlignment="1">
      <alignment wrapText="1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4" fontId="0" fillId="0" borderId="0" xfId="0" applyNumberFormat="1"/>
    <xf numFmtId="0" fontId="2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0" fillId="9" borderId="0" xfId="0" applyFont="1" applyFill="1"/>
    <xf numFmtId="0" fontId="1" fillId="5" borderId="13" xfId="0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center" wrapText="1"/>
    </xf>
    <xf numFmtId="0" fontId="1" fillId="9" borderId="0" xfId="0" applyFont="1" applyFill="1"/>
    <xf numFmtId="0" fontId="2" fillId="9" borderId="0" xfId="0" applyFont="1" applyFill="1"/>
    <xf numFmtId="0" fontId="19" fillId="0" borderId="0" xfId="0" applyFont="1" applyFill="1" applyAlignment="1"/>
    <xf numFmtId="0" fontId="2" fillId="0" borderId="0" xfId="0" applyFont="1" applyFill="1" applyAlignment="1"/>
    <xf numFmtId="0" fontId="0" fillId="0" borderId="0" xfId="0" applyFill="1"/>
    <xf numFmtId="0" fontId="3" fillId="2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16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6" fillId="8" borderId="11" xfId="0" applyNumberFormat="1" applyFont="1" applyFill="1" applyBorder="1" applyAlignment="1">
      <alignment horizontal="center"/>
    </xf>
    <xf numFmtId="0" fontId="16" fillId="8" borderId="8" xfId="0" applyNumberFormat="1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Q110"/>
  <sheetViews>
    <sheetView tabSelected="1" zoomScale="110" zoomScaleNormal="110" workbookViewId="0">
      <pane ySplit="2" topLeftCell="A3" activePane="bottomLeft" state="frozen"/>
      <selection pane="bottomLeft" activeCell="A2" sqref="A2"/>
    </sheetView>
  </sheetViews>
  <sheetFormatPr defaultRowHeight="12.75" x14ac:dyDescent="0.2"/>
  <cols>
    <col min="1" max="1" width="36.140625" customWidth="1"/>
    <col min="2" max="2" width="31.28515625" customWidth="1"/>
    <col min="3" max="3" width="7.85546875" customWidth="1"/>
    <col min="4" max="4" width="3.28515625" hidden="1" customWidth="1"/>
    <col min="5" max="5" width="10.85546875" bestFit="1" customWidth="1"/>
    <col min="6" max="6" width="37.140625" hidden="1" customWidth="1"/>
    <col min="7" max="7" width="27.5703125" customWidth="1"/>
    <col min="8" max="8" width="5.5703125" hidden="1" customWidth="1"/>
    <col min="9" max="9" width="0.140625" hidden="1" customWidth="1"/>
    <col min="10" max="10" width="11.7109375" hidden="1" customWidth="1"/>
    <col min="11" max="11" width="7.85546875" customWidth="1"/>
    <col min="12" max="12" width="7" bestFit="1" customWidth="1"/>
  </cols>
  <sheetData>
    <row r="1" spans="1:13" s="81" customFormat="1" ht="32.25" customHeight="1" x14ac:dyDescent="0.25">
      <c r="A1" s="119" t="s">
        <v>164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ht="15" x14ac:dyDescent="0.25">
      <c r="A2" s="97" t="s">
        <v>155</v>
      </c>
      <c r="B2" s="98"/>
      <c r="C2" s="1"/>
      <c r="D2" s="1"/>
      <c r="E2" s="1"/>
      <c r="F2" s="1"/>
      <c r="G2" s="1"/>
    </row>
    <row r="3" spans="1:13" x14ac:dyDescent="0.2">
      <c r="A3" s="106" t="s">
        <v>163</v>
      </c>
      <c r="B3" s="1"/>
      <c r="C3" s="1"/>
      <c r="D3" s="1"/>
      <c r="E3" s="1"/>
      <c r="F3" s="1"/>
      <c r="G3" s="1"/>
    </row>
    <row r="4" spans="1:13" x14ac:dyDescent="0.2">
      <c r="A4" s="118" t="s">
        <v>59</v>
      </c>
      <c r="B4" s="118"/>
      <c r="C4" s="1"/>
      <c r="D4" s="1"/>
      <c r="E4" s="1"/>
      <c r="F4" s="1"/>
    </row>
    <row r="5" spans="1:13" x14ac:dyDescent="0.2">
      <c r="A5" s="22" t="s">
        <v>147</v>
      </c>
      <c r="B5" s="95"/>
      <c r="C5" s="1"/>
      <c r="D5" s="1"/>
      <c r="E5" s="1"/>
      <c r="F5" s="1"/>
      <c r="G5" s="1"/>
    </row>
    <row r="6" spans="1:13" x14ac:dyDescent="0.2">
      <c r="A6" s="22" t="s">
        <v>46</v>
      </c>
      <c r="B6" s="95"/>
      <c r="C6" s="1"/>
      <c r="D6" s="1"/>
      <c r="E6" s="1"/>
      <c r="F6" s="1"/>
      <c r="G6" s="1"/>
    </row>
    <row r="7" spans="1:13" x14ac:dyDescent="0.2">
      <c r="A7" s="22" t="s">
        <v>145</v>
      </c>
      <c r="B7" s="90"/>
      <c r="C7" s="1"/>
      <c r="D7" s="1"/>
      <c r="E7" s="1"/>
      <c r="F7" s="1"/>
      <c r="G7" s="1"/>
    </row>
    <row r="8" spans="1:13" x14ac:dyDescent="0.2">
      <c r="A8" s="22" t="s">
        <v>146</v>
      </c>
      <c r="B8" s="20"/>
      <c r="C8" s="1"/>
      <c r="D8" s="1"/>
      <c r="E8" s="94"/>
      <c r="F8" s="1"/>
      <c r="G8" s="1"/>
    </row>
    <row r="9" spans="1:13" x14ac:dyDescent="0.2">
      <c r="A9" s="14" t="s">
        <v>144</v>
      </c>
      <c r="B9" s="93" t="str">
        <f>IF(B8=""," ",B7+(DAYS360(B7,B8)/2))</f>
        <v xml:space="preserve"> </v>
      </c>
      <c r="C9" s="1"/>
      <c r="D9" s="1"/>
      <c r="F9" s="1"/>
    </row>
    <row r="10" spans="1:13" x14ac:dyDescent="0.2">
      <c r="A10" s="14" t="s">
        <v>150</v>
      </c>
      <c r="B10" s="14">
        <f>(B8-B7)+1</f>
        <v>1</v>
      </c>
      <c r="D10" s="1"/>
      <c r="F10" s="1"/>
      <c r="G10" s="1"/>
    </row>
    <row r="11" spans="1:13" x14ac:dyDescent="0.2">
      <c r="A11" s="14" t="s">
        <v>151</v>
      </c>
      <c r="B11" s="14">
        <f>365/B10</f>
        <v>365</v>
      </c>
      <c r="D11" s="1"/>
      <c r="F11" s="1"/>
      <c r="G11" s="1"/>
    </row>
    <row r="12" spans="1:13" x14ac:dyDescent="0.2">
      <c r="A12" s="91"/>
      <c r="B12" s="91"/>
      <c r="D12" s="1"/>
      <c r="F12" s="1"/>
      <c r="G12" s="1"/>
    </row>
    <row r="13" spans="1:13" x14ac:dyDescent="0.2">
      <c r="A13" s="7" t="s">
        <v>121</v>
      </c>
      <c r="B13" s="8"/>
    </row>
    <row r="14" spans="1:13" x14ac:dyDescent="0.2">
      <c r="A14" s="10"/>
      <c r="B14" s="11"/>
    </row>
    <row r="15" spans="1:13" x14ac:dyDescent="0.2">
      <c r="A15" s="117" t="s">
        <v>28</v>
      </c>
      <c r="B15" s="117"/>
    </row>
    <row r="16" spans="1:13" x14ac:dyDescent="0.2">
      <c r="A16" s="12" t="s">
        <v>58</v>
      </c>
      <c r="B16" s="13"/>
    </row>
    <row r="17" spans="1:12" x14ac:dyDescent="0.2">
      <c r="G17" s="3"/>
    </row>
    <row r="18" spans="1:12" x14ac:dyDescent="0.2">
      <c r="A18" s="117" t="s">
        <v>27</v>
      </c>
      <c r="B18" s="117"/>
      <c r="C18" t="s">
        <v>0</v>
      </c>
    </row>
    <row r="19" spans="1:12" x14ac:dyDescent="0.2">
      <c r="A19" s="12" t="s">
        <v>2</v>
      </c>
      <c r="B19" s="13"/>
    </row>
    <row r="20" spans="1:12" x14ac:dyDescent="0.2">
      <c r="A20" s="12" t="s">
        <v>13</v>
      </c>
      <c r="B20" s="13"/>
    </row>
    <row r="21" spans="1:12" x14ac:dyDescent="0.2">
      <c r="A21" s="12" t="s">
        <v>12</v>
      </c>
      <c r="B21" s="13"/>
    </row>
    <row r="22" spans="1:12" x14ac:dyDescent="0.2">
      <c r="A22" s="12" t="s">
        <v>14</v>
      </c>
      <c r="B22" s="13"/>
    </row>
    <row r="23" spans="1:12" x14ac:dyDescent="0.2">
      <c r="A23" s="12" t="s">
        <v>47</v>
      </c>
      <c r="B23" s="13"/>
    </row>
    <row r="24" spans="1:12" x14ac:dyDescent="0.2">
      <c r="A24" s="12" t="s">
        <v>1</v>
      </c>
      <c r="B24" s="13"/>
      <c r="G24" s="84"/>
    </row>
    <row r="25" spans="1:12" x14ac:dyDescent="0.2">
      <c r="A25" s="12" t="s">
        <v>50</v>
      </c>
      <c r="B25" s="13"/>
    </row>
    <row r="26" spans="1:12" x14ac:dyDescent="0.2">
      <c r="A26" s="12" t="s">
        <v>15</v>
      </c>
      <c r="B26" s="13"/>
    </row>
    <row r="27" spans="1:12" x14ac:dyDescent="0.2">
      <c r="A27" s="12" t="s">
        <v>16</v>
      </c>
      <c r="B27" s="13"/>
      <c r="G27" s="84"/>
    </row>
    <row r="28" spans="1:12" x14ac:dyDescent="0.2">
      <c r="A28" s="12" t="s">
        <v>17</v>
      </c>
      <c r="B28" s="13"/>
    </row>
    <row r="29" spans="1:12" x14ac:dyDescent="0.2">
      <c r="A29" s="14" t="s">
        <v>104</v>
      </c>
      <c r="B29" s="15">
        <f>B19+B20+B21+B22+B23+B24+B25+B26+B27+B28</f>
        <v>0</v>
      </c>
      <c r="C29" s="1" t="s">
        <v>105</v>
      </c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">
      <c r="A30" s="12" t="s">
        <v>18</v>
      </c>
      <c r="B30" s="13"/>
    </row>
    <row r="31" spans="1:12" x14ac:dyDescent="0.2">
      <c r="A31" s="12" t="s">
        <v>19</v>
      </c>
      <c r="B31" s="13"/>
    </row>
    <row r="32" spans="1:12" x14ac:dyDescent="0.2">
      <c r="A32" s="12" t="s">
        <v>20</v>
      </c>
      <c r="B32" s="13"/>
    </row>
    <row r="33" spans="1:14" x14ac:dyDescent="0.2">
      <c r="A33" s="12" t="s">
        <v>52</v>
      </c>
      <c r="B33" s="13"/>
    </row>
    <row r="34" spans="1:14" x14ac:dyDescent="0.2">
      <c r="A34" s="12" t="s">
        <v>21</v>
      </c>
      <c r="B34" s="13"/>
    </row>
    <row r="35" spans="1:14" x14ac:dyDescent="0.2">
      <c r="A35" s="12" t="s">
        <v>22</v>
      </c>
      <c r="B35" s="13"/>
    </row>
    <row r="36" spans="1:14" x14ac:dyDescent="0.2">
      <c r="A36" s="12" t="s">
        <v>23</v>
      </c>
      <c r="B36" s="13"/>
    </row>
    <row r="37" spans="1:14" x14ac:dyDescent="0.2">
      <c r="A37" s="12" t="s">
        <v>24</v>
      </c>
      <c r="B37" s="13"/>
    </row>
    <row r="38" spans="1:14" x14ac:dyDescent="0.2">
      <c r="A38" s="12" t="s">
        <v>25</v>
      </c>
      <c r="B38" s="13"/>
    </row>
    <row r="39" spans="1:14" x14ac:dyDescent="0.2">
      <c r="A39" s="12" t="s">
        <v>26</v>
      </c>
      <c r="B39" s="13"/>
      <c r="E39" s="1" t="s">
        <v>0</v>
      </c>
    </row>
    <row r="40" spans="1:14" x14ac:dyDescent="0.2">
      <c r="A40" s="14" t="s">
        <v>106</v>
      </c>
      <c r="B40" s="15">
        <f>B30+B31+B32+B33+B34+B35+B36+B37+B38+B39</f>
        <v>0</v>
      </c>
      <c r="C40" s="1" t="s">
        <v>107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">
      <c r="A41" t="s">
        <v>0</v>
      </c>
      <c r="B41" t="s">
        <v>0</v>
      </c>
    </row>
    <row r="42" spans="1:14" x14ac:dyDescent="0.2">
      <c r="A42" s="117" t="s">
        <v>90</v>
      </c>
      <c r="B42" s="117"/>
      <c r="C42" s="1"/>
      <c r="D42" s="1"/>
      <c r="E42" s="1"/>
      <c r="F42" s="1"/>
      <c r="G42" s="1"/>
      <c r="H42" s="1"/>
      <c r="I42" s="1"/>
      <c r="J42" s="1"/>
      <c r="K42" s="1"/>
    </row>
    <row r="43" spans="1:14" x14ac:dyDescent="0.2">
      <c r="A43" s="16" t="s">
        <v>91</v>
      </c>
      <c r="B43" s="17"/>
      <c r="C43" s="1"/>
      <c r="D43" s="1"/>
      <c r="E43" s="85"/>
      <c r="F43" s="1"/>
      <c r="G43" s="1"/>
      <c r="H43" s="1"/>
      <c r="I43" s="1"/>
      <c r="J43" s="1"/>
      <c r="K43" s="1"/>
    </row>
    <row r="44" spans="1:14" x14ac:dyDescent="0.2">
      <c r="A44" s="16" t="s">
        <v>92</v>
      </c>
      <c r="B44" s="17"/>
      <c r="C44" s="1"/>
      <c r="D44" s="1"/>
      <c r="E44" s="1"/>
      <c r="F44" s="1"/>
      <c r="G44" s="1"/>
      <c r="H44" s="1"/>
      <c r="I44" s="1"/>
      <c r="J44" s="1"/>
      <c r="K44" s="1"/>
    </row>
    <row r="45" spans="1:14" x14ac:dyDescent="0.2">
      <c r="A45" s="16" t="s">
        <v>93</v>
      </c>
      <c r="B45" s="17"/>
      <c r="C45" s="1"/>
      <c r="D45" s="1"/>
      <c r="E45" s="1"/>
      <c r="F45" s="1"/>
      <c r="G45" s="1"/>
      <c r="H45" s="1"/>
      <c r="I45" s="1"/>
      <c r="J45" s="1"/>
      <c r="K45" s="1"/>
    </row>
    <row r="46" spans="1:14" ht="30" customHeight="1" x14ac:dyDescent="0.2">
      <c r="A46" s="23" t="s">
        <v>114</v>
      </c>
      <c r="B46" s="15">
        <f>SUM(B43:B45)</f>
        <v>0</v>
      </c>
      <c r="C46" s="1" t="s">
        <v>115</v>
      </c>
      <c r="D46" s="1"/>
      <c r="E46" s="1"/>
      <c r="F46" s="1"/>
      <c r="G46" s="1"/>
      <c r="H46" s="1"/>
      <c r="I46" s="1"/>
      <c r="J46" s="1"/>
      <c r="K46" s="1"/>
    </row>
    <row r="47" spans="1:14" x14ac:dyDescent="0.2">
      <c r="A47" s="16"/>
      <c r="B47" s="17"/>
      <c r="C47" s="1"/>
      <c r="D47" s="1"/>
      <c r="E47" s="1"/>
      <c r="F47" s="1"/>
      <c r="G47" s="1"/>
      <c r="H47" s="1"/>
      <c r="I47" s="1"/>
      <c r="J47" s="1"/>
      <c r="K47" s="1"/>
    </row>
    <row r="48" spans="1:14" x14ac:dyDescent="0.2">
      <c r="A48" s="14" t="s">
        <v>101</v>
      </c>
      <c r="B48" s="15">
        <f>B16+B46</f>
        <v>0</v>
      </c>
      <c r="C48" s="1" t="s">
        <v>127</v>
      </c>
      <c r="D48" s="1"/>
      <c r="E48" s="1"/>
      <c r="F48" s="1"/>
      <c r="G48" s="1"/>
      <c r="H48" s="1"/>
      <c r="I48" s="1"/>
      <c r="J48" s="1"/>
      <c r="K48" s="1"/>
    </row>
    <row r="49" spans="1:11" x14ac:dyDescent="0.2">
      <c r="A49" s="77"/>
      <c r="B49" s="78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">
      <c r="A50" s="14" t="s">
        <v>102</v>
      </c>
      <c r="B50" s="15">
        <f>B48-B29+B40</f>
        <v>0</v>
      </c>
      <c r="C50" s="1" t="s">
        <v>138</v>
      </c>
      <c r="D50" s="1"/>
      <c r="E50" s="1"/>
      <c r="F50" s="1"/>
      <c r="G50" s="1"/>
      <c r="H50" s="1"/>
      <c r="I50" s="1"/>
      <c r="J50" s="1"/>
      <c r="K50" s="1"/>
    </row>
    <row r="51" spans="1:11" x14ac:dyDescent="0.2">
      <c r="C51" s="1" t="s">
        <v>0</v>
      </c>
      <c r="D51" s="1"/>
      <c r="E51" s="1"/>
      <c r="F51" s="1"/>
      <c r="G51" s="1"/>
    </row>
    <row r="52" spans="1:11" x14ac:dyDescent="0.2">
      <c r="A52" s="117" t="s">
        <v>39</v>
      </c>
      <c r="B52" s="117"/>
    </row>
    <row r="53" spans="1:11" x14ac:dyDescent="0.2">
      <c r="A53" s="12" t="s">
        <v>5</v>
      </c>
      <c r="B53" s="13"/>
    </row>
    <row r="54" spans="1:11" x14ac:dyDescent="0.2">
      <c r="B54" s="3"/>
    </row>
    <row r="55" spans="1:11" x14ac:dyDescent="0.2">
      <c r="A55" s="117" t="s">
        <v>29</v>
      </c>
      <c r="B55" s="117"/>
    </row>
    <row r="56" spans="1:11" x14ac:dyDescent="0.2">
      <c r="A56" s="12" t="s">
        <v>3</v>
      </c>
      <c r="B56" s="18"/>
    </row>
    <row r="57" spans="1:11" x14ac:dyDescent="0.2">
      <c r="A57" s="12" t="s">
        <v>6</v>
      </c>
      <c r="B57" s="18"/>
    </row>
    <row r="58" spans="1:11" x14ac:dyDescent="0.2">
      <c r="A58" s="12" t="s">
        <v>30</v>
      </c>
      <c r="B58" s="19"/>
    </row>
    <row r="59" spans="1:11" x14ac:dyDescent="0.2">
      <c r="A59" s="12" t="s">
        <v>7</v>
      </c>
      <c r="B59" s="19"/>
      <c r="E59" s="1" t="s">
        <v>0</v>
      </c>
    </row>
    <row r="60" spans="1:11" x14ac:dyDescent="0.2">
      <c r="A60" s="12" t="s">
        <v>48</v>
      </c>
      <c r="B60" s="18"/>
      <c r="E60" s="1"/>
    </row>
    <row r="61" spans="1:11" x14ac:dyDescent="0.2">
      <c r="A61" s="12" t="s">
        <v>4</v>
      </c>
      <c r="B61" s="19"/>
    </row>
    <row r="62" spans="1:11" x14ac:dyDescent="0.2">
      <c r="A62" s="12" t="s">
        <v>49</v>
      </c>
      <c r="B62" s="18"/>
    </row>
    <row r="63" spans="1:11" x14ac:dyDescent="0.2">
      <c r="A63" s="12" t="s">
        <v>8</v>
      </c>
      <c r="B63" s="18"/>
    </row>
    <row r="64" spans="1:11" x14ac:dyDescent="0.2">
      <c r="A64" s="12" t="s">
        <v>31</v>
      </c>
      <c r="B64" s="18"/>
    </row>
    <row r="65" spans="1:12" x14ac:dyDescent="0.2">
      <c r="A65" s="12" t="s">
        <v>32</v>
      </c>
      <c r="B65" s="19"/>
    </row>
    <row r="66" spans="1:12" x14ac:dyDescent="0.2">
      <c r="A66" s="14" t="s">
        <v>108</v>
      </c>
      <c r="B66" s="15">
        <f>B56+B57+B58+B59+B60+B61+B62+B63+B64+B65</f>
        <v>0</v>
      </c>
      <c r="C66" s="1" t="s">
        <v>110</v>
      </c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">
      <c r="A67" s="12" t="s">
        <v>33</v>
      </c>
      <c r="B67" s="19"/>
      <c r="D67" s="1"/>
      <c r="F67" s="1"/>
      <c r="G67" s="1"/>
    </row>
    <row r="68" spans="1:12" x14ac:dyDescent="0.2">
      <c r="A68" s="12" t="s">
        <v>34</v>
      </c>
      <c r="B68" s="18"/>
    </row>
    <row r="69" spans="1:12" x14ac:dyDescent="0.2">
      <c r="A69" s="12" t="s">
        <v>35</v>
      </c>
      <c r="B69" s="18"/>
    </row>
    <row r="70" spans="1:12" x14ac:dyDescent="0.2">
      <c r="A70" s="12" t="s">
        <v>53</v>
      </c>
      <c r="B70" s="18"/>
    </row>
    <row r="71" spans="1:12" x14ac:dyDescent="0.2">
      <c r="A71" s="12" t="s">
        <v>36</v>
      </c>
      <c r="B71" s="19"/>
    </row>
    <row r="72" spans="1:12" x14ac:dyDescent="0.2">
      <c r="A72" s="12" t="s">
        <v>37</v>
      </c>
      <c r="B72" s="18"/>
    </row>
    <row r="73" spans="1:12" x14ac:dyDescent="0.2">
      <c r="A73" s="12" t="s">
        <v>38</v>
      </c>
      <c r="B73" s="18"/>
    </row>
    <row r="74" spans="1:12" x14ac:dyDescent="0.2">
      <c r="A74" s="14" t="s">
        <v>109</v>
      </c>
      <c r="B74" s="15">
        <f>B67+B68+B69+B70+B71+B72+B73</f>
        <v>0</v>
      </c>
      <c r="C74" s="1" t="s">
        <v>111</v>
      </c>
      <c r="D74" s="1"/>
      <c r="E74" s="1"/>
      <c r="F74" s="1"/>
      <c r="G74" s="1"/>
    </row>
    <row r="75" spans="1:12" x14ac:dyDescent="0.2">
      <c r="A75" s="1"/>
      <c r="C75" s="1"/>
      <c r="D75" s="1"/>
      <c r="E75" s="1"/>
      <c r="F75" s="1"/>
      <c r="G75" s="1"/>
    </row>
    <row r="76" spans="1:12" x14ac:dyDescent="0.2">
      <c r="A76" s="117" t="s">
        <v>94</v>
      </c>
      <c r="B76" s="117"/>
      <c r="C76" s="107" t="s">
        <v>154</v>
      </c>
      <c r="D76" s="1"/>
      <c r="E76" s="1"/>
      <c r="F76" s="1"/>
      <c r="G76" s="1"/>
      <c r="H76" s="1"/>
      <c r="I76" s="1"/>
      <c r="J76" s="1"/>
      <c r="K76" s="1"/>
    </row>
    <row r="77" spans="1:12" x14ac:dyDescent="0.2">
      <c r="A77" s="16" t="s">
        <v>95</v>
      </c>
      <c r="B77" s="17"/>
      <c r="C77" s="1"/>
      <c r="D77" s="1"/>
      <c r="E77" s="85"/>
      <c r="F77" s="1"/>
      <c r="G77" s="1"/>
      <c r="H77" s="1"/>
      <c r="I77" s="1"/>
      <c r="J77" s="1"/>
      <c r="K77" s="1"/>
    </row>
    <row r="78" spans="1:12" x14ac:dyDescent="0.2">
      <c r="A78" s="16" t="s">
        <v>96</v>
      </c>
      <c r="B78" s="17"/>
      <c r="C78" s="1"/>
      <c r="D78" s="1"/>
      <c r="E78" s="1"/>
      <c r="F78" s="1"/>
      <c r="G78" s="1"/>
      <c r="H78" s="1"/>
      <c r="I78" s="1"/>
      <c r="J78" s="1"/>
      <c r="K78" s="1"/>
    </row>
    <row r="79" spans="1:12" x14ac:dyDescent="0.2">
      <c r="A79" s="16" t="s">
        <v>97</v>
      </c>
      <c r="B79" s="17"/>
      <c r="C79" s="1"/>
      <c r="D79" s="1"/>
      <c r="E79" s="1"/>
      <c r="F79" s="1"/>
      <c r="G79" s="1"/>
      <c r="H79" s="1"/>
      <c r="I79" s="1"/>
      <c r="J79" s="1"/>
      <c r="K79" s="1"/>
    </row>
    <row r="80" spans="1:12" ht="29.25" customHeight="1" x14ac:dyDescent="0.2">
      <c r="A80" s="23" t="s">
        <v>117</v>
      </c>
      <c r="B80" s="15">
        <f>SUM(B77:B79)</f>
        <v>0</v>
      </c>
      <c r="C80" s="1" t="s">
        <v>116</v>
      </c>
      <c r="D80" s="1"/>
      <c r="E80" s="1"/>
      <c r="F80" s="1"/>
      <c r="G80" s="1"/>
      <c r="H80" s="1"/>
      <c r="I80" s="1"/>
      <c r="J80" s="1"/>
      <c r="K80" s="1"/>
    </row>
    <row r="81" spans="1:11" x14ac:dyDescent="0.2">
      <c r="A81" s="16"/>
      <c r="B81" s="17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">
      <c r="A82" s="14" t="s">
        <v>100</v>
      </c>
      <c r="B82" s="15">
        <f>B53+B80</f>
        <v>0</v>
      </c>
      <c r="C82" s="1" t="s">
        <v>128</v>
      </c>
      <c r="D82" s="1"/>
      <c r="E82" s="1"/>
      <c r="F82" s="1"/>
      <c r="G82" s="1"/>
      <c r="H82" s="1"/>
      <c r="I82" s="1"/>
      <c r="J82" s="1"/>
      <c r="K82" s="1"/>
    </row>
    <row r="83" spans="1:11" x14ac:dyDescent="0.2">
      <c r="A83" s="75"/>
      <c r="B83" s="76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">
      <c r="A84" s="14" t="s">
        <v>103</v>
      </c>
      <c r="B84" s="15">
        <f>B82-B66+B74</f>
        <v>0</v>
      </c>
      <c r="C84" s="1" t="s">
        <v>139</v>
      </c>
      <c r="D84" s="1"/>
      <c r="E84" s="1"/>
      <c r="F84" s="1"/>
      <c r="G84" s="1"/>
      <c r="H84" s="1"/>
      <c r="I84" s="1"/>
      <c r="J84" s="1"/>
      <c r="K84" s="1"/>
    </row>
    <row r="85" spans="1:11" x14ac:dyDescent="0.2">
      <c r="A85" s="1"/>
      <c r="B85" s="1"/>
      <c r="C85" s="1"/>
      <c r="D85" s="1"/>
      <c r="E85" s="1"/>
      <c r="F85" s="1"/>
      <c r="G85" s="1"/>
    </row>
    <row r="86" spans="1:11" x14ac:dyDescent="0.2">
      <c r="A86" s="7" t="s">
        <v>122</v>
      </c>
      <c r="B86" s="5"/>
      <c r="C86" s="1"/>
      <c r="D86" s="1"/>
      <c r="E86" s="1"/>
      <c r="F86" s="1"/>
      <c r="G86" s="1"/>
    </row>
    <row r="87" spans="1:11" x14ac:dyDescent="0.2">
      <c r="A87" s="117" t="s">
        <v>129</v>
      </c>
      <c r="B87" s="117"/>
      <c r="C87" s="1"/>
      <c r="D87" s="1"/>
      <c r="E87" s="1"/>
      <c r="F87" s="1"/>
      <c r="G87" s="1"/>
    </row>
    <row r="88" spans="1:11" x14ac:dyDescent="0.2">
      <c r="A88" s="21" t="s">
        <v>54</v>
      </c>
      <c r="B88" s="19"/>
      <c r="C88" s="1"/>
      <c r="D88" s="1"/>
      <c r="E88" s="1"/>
      <c r="F88" s="1"/>
      <c r="G88" s="1"/>
    </row>
    <row r="89" spans="1:11" x14ac:dyDescent="0.2">
      <c r="A89" s="21" t="s">
        <v>55</v>
      </c>
      <c r="B89" s="18"/>
      <c r="C89" s="1"/>
      <c r="D89" s="1"/>
      <c r="E89" s="1"/>
      <c r="F89" s="1"/>
      <c r="G89" s="79"/>
    </row>
    <row r="90" spans="1:11" x14ac:dyDescent="0.2">
      <c r="A90" s="1"/>
      <c r="C90" s="1"/>
      <c r="D90" s="1"/>
      <c r="E90" s="1"/>
      <c r="F90" s="1"/>
      <c r="G90" s="1"/>
    </row>
    <row r="91" spans="1:11" x14ac:dyDescent="0.2">
      <c r="A91" s="116" t="s">
        <v>120</v>
      </c>
      <c r="B91" s="116"/>
      <c r="C91" s="1"/>
      <c r="D91" s="1"/>
      <c r="E91" s="1"/>
      <c r="F91" s="1"/>
      <c r="G91" s="1"/>
    </row>
    <row r="92" spans="1:11" x14ac:dyDescent="0.2">
      <c r="A92" s="14" t="s">
        <v>51</v>
      </c>
      <c r="B92" s="15">
        <f>IF(B82=0,0,B82-(B56+B57+B58+B59+B60+B61+B62+B63+B89))</f>
        <v>0</v>
      </c>
      <c r="C92" s="1" t="s">
        <v>130</v>
      </c>
      <c r="F92" s="1"/>
      <c r="G92" s="1"/>
      <c r="H92" s="1"/>
    </row>
    <row r="93" spans="1:11" x14ac:dyDescent="0.2">
      <c r="A93" s="14" t="s">
        <v>40</v>
      </c>
      <c r="B93" s="14">
        <f>IF(B82=0,0,(B64+B65)/B92)</f>
        <v>0</v>
      </c>
      <c r="C93" s="1" t="s">
        <v>125</v>
      </c>
      <c r="F93" s="1"/>
      <c r="G93" s="1"/>
      <c r="H93" s="1"/>
    </row>
    <row r="94" spans="1:11" x14ac:dyDescent="0.2">
      <c r="A94" s="14" t="s">
        <v>41</v>
      </c>
      <c r="B94" s="15">
        <f>IF(B93=0,0,B93*B88)</f>
        <v>0</v>
      </c>
      <c r="C94" s="1" t="s">
        <v>123</v>
      </c>
      <c r="D94" t="s">
        <v>0</v>
      </c>
      <c r="F94" s="1"/>
      <c r="G94" s="1"/>
      <c r="H94" s="1"/>
    </row>
    <row r="95" spans="1:11" x14ac:dyDescent="0.2">
      <c r="A95" s="14" t="s">
        <v>42</v>
      </c>
      <c r="B95" s="15">
        <f>IF(B93=0,0,B93*B89)</f>
        <v>0</v>
      </c>
      <c r="C95" s="1" t="s">
        <v>124</v>
      </c>
      <c r="F95" s="1"/>
      <c r="G95" s="1"/>
      <c r="H95" s="1"/>
    </row>
    <row r="96" spans="1:11" x14ac:dyDescent="0.2">
      <c r="A96" s="14" t="s">
        <v>43</v>
      </c>
      <c r="B96" s="14">
        <f>IF(B92=0,0,(B89-B80)/((B92-B80-B64-B65)+(B89-B80)))</f>
        <v>0</v>
      </c>
      <c r="C96" s="1" t="s">
        <v>131</v>
      </c>
      <c r="F96" s="1"/>
      <c r="G96" s="1"/>
      <c r="H96" s="1"/>
    </row>
    <row r="97" spans="1:17" x14ac:dyDescent="0.2">
      <c r="A97" s="14" t="s">
        <v>44</v>
      </c>
      <c r="B97" s="15">
        <f>IF(B96=0,0,(B37+B38+B39)*B96)</f>
        <v>0</v>
      </c>
      <c r="C97" s="1" t="s">
        <v>126</v>
      </c>
      <c r="F97" s="1"/>
      <c r="G97" s="1"/>
      <c r="H97" s="1"/>
    </row>
    <row r="98" spans="1:17" x14ac:dyDescent="0.2">
      <c r="A98" s="14" t="s">
        <v>45</v>
      </c>
      <c r="B98" s="15">
        <f>IF(B97=0,0,B97*B93)</f>
        <v>0</v>
      </c>
      <c r="C98" s="1" t="s">
        <v>112</v>
      </c>
      <c r="F98" s="1"/>
      <c r="G98" s="1"/>
      <c r="H98" s="1"/>
    </row>
    <row r="99" spans="1:17" x14ac:dyDescent="0.2">
      <c r="A99" s="14" t="s">
        <v>9</v>
      </c>
      <c r="B99" s="15">
        <f>IF(B50=0,0,B50-(B94+B98))</f>
        <v>0</v>
      </c>
      <c r="C99" s="1" t="s">
        <v>113</v>
      </c>
      <c r="F99" s="1"/>
      <c r="G99" s="1"/>
      <c r="H99" s="1"/>
      <c r="I99" s="1"/>
    </row>
    <row r="100" spans="1:17" x14ac:dyDescent="0.2">
      <c r="A100" s="14" t="s">
        <v>140</v>
      </c>
      <c r="B100" s="92">
        <f>IF('Inflation Factor Table'!A21=" ",1,VLOOKUP('Inflation Factor Table'!A21,'Inflation Factor Table'!A3:B20,2))</f>
        <v>1</v>
      </c>
      <c r="C100" s="99" t="s">
        <v>148</v>
      </c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</row>
    <row r="101" spans="1:17" x14ac:dyDescent="0.2">
      <c r="A101" s="14" t="s">
        <v>11</v>
      </c>
      <c r="B101" s="15">
        <f>IF(B99=0,0,IF(OR(B10&lt;360,OR(B10&gt;370)),B11*B99*B100,B99*B100))</f>
        <v>0</v>
      </c>
      <c r="C101" s="1" t="s">
        <v>153</v>
      </c>
      <c r="F101" s="1"/>
      <c r="G101" s="1"/>
      <c r="H101" s="1"/>
      <c r="I101" s="1"/>
    </row>
    <row r="102" spans="1:17" x14ac:dyDescent="0.2">
      <c r="A102" s="14" t="s">
        <v>10</v>
      </c>
      <c r="B102" s="15">
        <f>IF(B84=0,0,IF(OR(B10&lt;360,OR(B10&gt;370)),(B84-B95)*B11,B84-B95))</f>
        <v>0</v>
      </c>
      <c r="C102" s="1" t="s">
        <v>152</v>
      </c>
      <c r="F102" s="1"/>
      <c r="G102" s="1"/>
      <c r="H102" s="1"/>
      <c r="I102" s="1"/>
    </row>
    <row r="103" spans="1:17" x14ac:dyDescent="0.2">
      <c r="A103" s="1"/>
      <c r="B103" s="1"/>
      <c r="C103" t="s">
        <v>0</v>
      </c>
    </row>
    <row r="104" spans="1:17" ht="28.5" customHeight="1" x14ac:dyDescent="0.2">
      <c r="A104" s="24" t="s">
        <v>119</v>
      </c>
      <c r="B104" s="6">
        <f>IF(B101=0,0,B101/B102)</f>
        <v>0</v>
      </c>
      <c r="C104" s="1" t="s">
        <v>118</v>
      </c>
      <c r="F104" s="1"/>
      <c r="G104" s="1"/>
      <c r="H104" s="1"/>
      <c r="I104" s="1"/>
    </row>
    <row r="105" spans="1:17" x14ac:dyDescent="0.2">
      <c r="A105" s="1"/>
      <c r="B105" s="2"/>
      <c r="E105" s="1"/>
      <c r="F105" s="1"/>
      <c r="G105" s="1"/>
      <c r="H105" s="1"/>
      <c r="I105" s="1"/>
    </row>
    <row r="106" spans="1:17" x14ac:dyDescent="0.2">
      <c r="A106" s="1" t="s">
        <v>57</v>
      </c>
    </row>
    <row r="107" spans="1:17" x14ac:dyDescent="0.2">
      <c r="A107" t="s">
        <v>56</v>
      </c>
    </row>
    <row r="109" spans="1:17" x14ac:dyDescent="0.2">
      <c r="A109" s="3"/>
      <c r="B109" s="105"/>
      <c r="E109" s="1" t="s">
        <v>0</v>
      </c>
      <c r="F109" s="1"/>
      <c r="G109" s="1"/>
      <c r="H109" s="1"/>
    </row>
    <row r="110" spans="1:17" x14ac:dyDescent="0.2">
      <c r="B110" s="105"/>
    </row>
  </sheetData>
  <sheetProtection sheet="1" objects="1" scenarios="1"/>
  <protectedRanges>
    <protectedRange sqref="B5:B8 B16 B19:B28 B30:B39 B43:B45 B53 B56:B65 B67:B73 B77:B79 B88:B89" name="Range1"/>
  </protectedRanges>
  <mergeCells count="10">
    <mergeCell ref="A1:M1"/>
    <mergeCell ref="A15:B15"/>
    <mergeCell ref="A52:B52"/>
    <mergeCell ref="A18:B18"/>
    <mergeCell ref="A42:B42"/>
    <mergeCell ref="A91:B91"/>
    <mergeCell ref="A55:B55"/>
    <mergeCell ref="A76:B76"/>
    <mergeCell ref="A87:B87"/>
    <mergeCell ref="A4:B4"/>
  </mergeCells>
  <phoneticPr fontId="0" type="noConversion"/>
  <pageMargins left="0.1" right="0.1" top="1" bottom="1" header="0.5" footer="0.5"/>
  <pageSetup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J32"/>
  <sheetViews>
    <sheetView zoomScale="120" zoomScaleNormal="120" workbookViewId="0">
      <pane ySplit="2" topLeftCell="A3" activePane="bottomLeft" state="frozen"/>
      <selection pane="bottomLeft" activeCell="G18" sqref="G18"/>
    </sheetView>
  </sheetViews>
  <sheetFormatPr defaultRowHeight="12.75" x14ac:dyDescent="0.2"/>
  <cols>
    <col min="1" max="1" width="47.140625" style="1" customWidth="1"/>
    <col min="2" max="2" width="14" style="30" customWidth="1"/>
    <col min="3" max="3" width="11.140625" style="3" customWidth="1"/>
    <col min="4" max="4" width="13.42578125" style="3" customWidth="1"/>
    <col min="5" max="5" width="17.42578125" style="3" customWidth="1"/>
    <col min="6" max="6" width="10.28515625" style="3" customWidth="1"/>
    <col min="7" max="7" width="19" style="9" customWidth="1"/>
    <col min="8" max="8" width="12.42578125" style="3" customWidth="1"/>
    <col min="9" max="9" width="9.8554687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703125" style="3" bestFit="1" customWidth="1"/>
    <col min="15" max="15" width="8" style="3" bestFit="1" customWidth="1"/>
    <col min="16" max="16" width="10" style="3" bestFit="1" customWidth="1"/>
    <col min="17" max="17" width="10.710937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703125" style="3" bestFit="1" customWidth="1"/>
    <col min="23" max="23" width="9" style="3" bestFit="1" customWidth="1"/>
    <col min="24" max="24" width="12.140625" style="3" bestFit="1" customWidth="1"/>
    <col min="25" max="25" width="16.5703125" style="3" bestFit="1" customWidth="1"/>
    <col min="26" max="26" width="14.5703125" style="3" bestFit="1" customWidth="1"/>
    <col min="27" max="27" width="12.7109375" style="3" bestFit="1" customWidth="1"/>
    <col min="28" max="28" width="12.5703125" style="3" bestFit="1" customWidth="1"/>
    <col min="29" max="29" width="10" style="3" bestFit="1" customWidth="1"/>
    <col min="30" max="30" width="10.140625" style="3" bestFit="1" customWidth="1"/>
    <col min="31" max="31" width="5.7109375" style="3" bestFit="1" customWidth="1"/>
    <col min="32" max="33" width="12" style="3" bestFit="1" customWidth="1"/>
    <col min="34" max="34" width="10" style="3" bestFit="1" customWidth="1"/>
    <col min="35" max="35" width="11.140625" style="3" bestFit="1" customWidth="1"/>
    <col min="36" max="36" width="15" style="3" bestFit="1" customWidth="1"/>
    <col min="37" max="37" width="11.140625" style="3" bestFit="1" customWidth="1"/>
    <col min="38" max="38" width="10" style="3" bestFit="1" customWidth="1"/>
    <col min="39" max="39" width="11.28515625" style="3" bestFit="1" customWidth="1"/>
    <col min="40" max="40" width="15.7109375" style="3" bestFit="1" customWidth="1"/>
    <col min="41" max="41" width="10" style="3" bestFit="1" customWidth="1"/>
    <col min="42" max="42" width="14.28515625" style="3" bestFit="1" customWidth="1"/>
    <col min="43" max="43" width="15.7109375" style="3" bestFit="1" customWidth="1"/>
    <col min="44" max="44" width="9.42578125" style="3" bestFit="1" customWidth="1"/>
    <col min="45" max="45" width="10" style="3" bestFit="1" customWidth="1"/>
    <col min="46" max="46" width="14.42578125" style="3" bestFit="1" customWidth="1"/>
    <col min="47" max="48" width="18.7109375" style="3" bestFit="1" customWidth="1"/>
    <col min="49" max="49" width="11.85546875" style="3" bestFit="1" customWidth="1"/>
    <col min="50" max="50" width="16.140625" style="3" bestFit="1" customWidth="1"/>
    <col min="51" max="51" width="23.7109375" style="3" bestFit="1" customWidth="1"/>
    <col min="52" max="52" width="21.7109375" style="3" bestFit="1" customWidth="1"/>
    <col min="53" max="53" width="15.140625" style="3" bestFit="1" customWidth="1"/>
    <col min="54" max="55" width="11.42578125" style="3" bestFit="1" customWidth="1"/>
    <col min="56" max="56" width="10.85546875" style="3" bestFit="1" customWidth="1"/>
    <col min="57" max="57" width="15.85546875" style="3" bestFit="1" customWidth="1"/>
    <col min="58" max="58" width="13.42578125" style="3" bestFit="1" customWidth="1"/>
    <col min="59" max="59" width="12.710937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554687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109375" style="3" bestFit="1" customWidth="1"/>
    <col min="82" max="82" width="6.140625" style="3" bestFit="1" customWidth="1"/>
    <col min="83" max="83" width="10.28515625" style="3" bestFit="1" customWidth="1"/>
    <col min="84" max="84" width="11.7109375" style="3" bestFit="1" customWidth="1"/>
    <col min="85" max="87" width="12" style="3" bestFit="1" customWidth="1"/>
    <col min="88" max="89" width="14.7109375" style="3" bestFit="1" customWidth="1"/>
    <col min="90" max="90" width="12" style="3" bestFit="1" customWidth="1"/>
    <col min="91" max="91" width="12.140625" style="3" bestFit="1" customWidth="1"/>
    <col min="92" max="92" width="19.7109375" style="3" bestFit="1" customWidth="1"/>
    <col min="93" max="93" width="17.710937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8515625" style="3" bestFit="1" customWidth="1"/>
    <col min="109" max="110" width="16.5703125" style="3" bestFit="1" customWidth="1"/>
    <col min="111" max="111" width="16" style="3" bestFit="1" customWidth="1"/>
    <col min="112" max="112" width="21" style="3" bestFit="1" customWidth="1"/>
    <col min="113" max="113" width="18.5703125" style="3" bestFit="1" customWidth="1"/>
    <col min="114" max="114" width="18" style="3" bestFit="1" customWidth="1"/>
    <col min="115" max="115" width="20.28515625" style="3" bestFit="1" customWidth="1"/>
    <col min="116" max="116" width="19.140625" style="3" bestFit="1" customWidth="1"/>
    <col min="117" max="117" width="12.85546875" style="3" bestFit="1" customWidth="1"/>
    <col min="118" max="16384" width="9.140625" style="3"/>
  </cols>
  <sheetData>
    <row r="1" spans="1:10" s="81" customFormat="1" ht="16.5" customHeight="1" x14ac:dyDescent="0.25">
      <c r="A1" s="123" t="s">
        <v>162</v>
      </c>
      <c r="B1" s="123"/>
      <c r="C1" s="123"/>
      <c r="D1" s="123"/>
      <c r="E1" s="123"/>
      <c r="F1" s="123"/>
      <c r="G1" s="80"/>
    </row>
    <row r="2" spans="1:10" s="81" customFormat="1" ht="15" x14ac:dyDescent="0.25">
      <c r="A2" s="121" t="s">
        <v>132</v>
      </c>
      <c r="B2" s="122"/>
      <c r="C2" s="122"/>
      <c r="D2" s="122"/>
      <c r="E2" s="122"/>
      <c r="F2" s="122"/>
      <c r="G2" s="82"/>
      <c r="H2" s="83"/>
    </row>
    <row r="3" spans="1:10" x14ac:dyDescent="0.2">
      <c r="A3" s="29" t="s">
        <v>98</v>
      </c>
    </row>
    <row r="4" spans="1:10" x14ac:dyDescent="0.2">
      <c r="A4" s="29" t="s">
        <v>133</v>
      </c>
    </row>
    <row r="5" spans="1:10" x14ac:dyDescent="0.2">
      <c r="A5" s="29" t="s">
        <v>134</v>
      </c>
    </row>
    <row r="7" spans="1:10" x14ac:dyDescent="0.2">
      <c r="A7" s="31" t="s">
        <v>59</v>
      </c>
      <c r="B7" s="32"/>
    </row>
    <row r="8" spans="1:10" x14ac:dyDescent="0.2">
      <c r="A8" s="33" t="s">
        <v>60</v>
      </c>
      <c r="B8" s="96" t="str">
        <f>IF('AHW Calculator 2552-96'!B5="","",'AHW Calculator 2552-96'!B5)</f>
        <v/>
      </c>
    </row>
    <row r="9" spans="1:10" x14ac:dyDescent="0.2">
      <c r="A9" s="33" t="s">
        <v>61</v>
      </c>
      <c r="B9" s="96" t="str">
        <f>IF('AHW Calculator 2552-96'!B6="","",'AHW Calculator 2552-96'!B6)</f>
        <v/>
      </c>
    </row>
    <row r="10" spans="1:10" x14ac:dyDescent="0.2">
      <c r="A10" s="33" t="s">
        <v>62</v>
      </c>
      <c r="B10" s="34"/>
    </row>
    <row r="11" spans="1:10" ht="13.5" thickBot="1" x14ac:dyDescent="0.25">
      <c r="A11" s="33" t="s">
        <v>63</v>
      </c>
      <c r="B11" s="34"/>
    </row>
    <row r="12" spans="1:10" ht="13.5" thickBot="1" x14ac:dyDescent="0.25">
      <c r="A12" s="27"/>
      <c r="B12" s="35"/>
      <c r="D12" s="36" t="s">
        <v>64</v>
      </c>
      <c r="E12" s="36" t="s">
        <v>65</v>
      </c>
      <c r="F12" s="36" t="s">
        <v>66</v>
      </c>
      <c r="G12" s="36" t="s">
        <v>67</v>
      </c>
      <c r="H12" s="36" t="s">
        <v>68</v>
      </c>
      <c r="I12" s="36" t="s">
        <v>69</v>
      </c>
    </row>
    <row r="13" spans="1:10" s="4" customFormat="1" ht="51" customHeight="1" x14ac:dyDescent="0.2">
      <c r="A13" s="37"/>
      <c r="B13" s="38" t="s">
        <v>70</v>
      </c>
      <c r="C13" s="39" t="s">
        <v>71</v>
      </c>
      <c r="D13" s="40" t="s">
        <v>72</v>
      </c>
      <c r="E13" s="41" t="s">
        <v>159</v>
      </c>
      <c r="F13" s="40" t="s">
        <v>73</v>
      </c>
      <c r="G13" s="41" t="s">
        <v>160</v>
      </c>
      <c r="H13" s="41" t="s">
        <v>74</v>
      </c>
      <c r="I13" s="40" t="s">
        <v>75</v>
      </c>
      <c r="J13" s="42"/>
    </row>
    <row r="14" spans="1:10" x14ac:dyDescent="0.2">
      <c r="A14" s="33" t="s">
        <v>143</v>
      </c>
      <c r="B14" s="25">
        <v>0</v>
      </c>
      <c r="C14" s="26">
        <v>0</v>
      </c>
      <c r="D14" s="43">
        <f>IF(OR(B14=0,OR(B14=0)),0,B14/$B$18)</f>
        <v>0</v>
      </c>
      <c r="E14" s="88">
        <v>37.420970136000001</v>
      </c>
      <c r="F14" s="44">
        <f>IF(D14="","",D14*E14)</f>
        <v>0</v>
      </c>
      <c r="G14" s="45"/>
      <c r="H14" s="46"/>
      <c r="I14" s="43"/>
      <c r="J14" s="28"/>
    </row>
    <row r="15" spans="1:10" x14ac:dyDescent="0.2">
      <c r="A15" s="33" t="s">
        <v>141</v>
      </c>
      <c r="B15" s="25">
        <v>0</v>
      </c>
      <c r="C15" s="26">
        <v>0</v>
      </c>
      <c r="D15" s="43">
        <f>IF(OR(B15=0,OR(B15="")),0,B15/$B$18)</f>
        <v>0</v>
      </c>
      <c r="E15" s="88">
        <v>21.782291180000001</v>
      </c>
      <c r="F15" s="44">
        <f>IF(D15="","",D15*E15)</f>
        <v>0</v>
      </c>
      <c r="G15" s="45"/>
      <c r="H15" s="46"/>
      <c r="I15" s="43"/>
      <c r="J15" s="28"/>
    </row>
    <row r="16" spans="1:10" x14ac:dyDescent="0.2">
      <c r="A16" s="33" t="s">
        <v>142</v>
      </c>
      <c r="B16" s="25">
        <v>0</v>
      </c>
      <c r="C16" s="26">
        <v>0</v>
      </c>
      <c r="D16" s="43">
        <f>IF(OR(B16=0,OR(B16="")),0,B16/$B$18)</f>
        <v>0</v>
      </c>
      <c r="E16" s="88">
        <v>15.31107725</v>
      </c>
      <c r="F16" s="44">
        <f>IF(D16="","",D16*E16)</f>
        <v>0</v>
      </c>
      <c r="G16" s="45"/>
      <c r="H16" s="46"/>
      <c r="I16" s="43"/>
      <c r="J16" s="28"/>
    </row>
    <row r="17" spans="1:10" x14ac:dyDescent="0.2">
      <c r="A17" s="33" t="s">
        <v>76</v>
      </c>
      <c r="B17" s="25">
        <v>0</v>
      </c>
      <c r="C17" s="26">
        <v>0</v>
      </c>
      <c r="D17" s="43">
        <f>IF(OR(B17=0,OR(B17="")),0,B17/$B$18)</f>
        <v>0</v>
      </c>
      <c r="E17" s="88">
        <v>17.251053917</v>
      </c>
      <c r="F17" s="44">
        <f>IF(D17="","",D17*E17)</f>
        <v>0</v>
      </c>
      <c r="G17" s="45"/>
      <c r="H17" s="46"/>
      <c r="I17" s="43"/>
      <c r="J17" s="28"/>
    </row>
    <row r="18" spans="1:10" x14ac:dyDescent="0.2">
      <c r="A18" s="47" t="s">
        <v>77</v>
      </c>
      <c r="B18" s="48">
        <f>SUM(B14:B17)</f>
        <v>0</v>
      </c>
      <c r="C18" s="49">
        <f>SUM(C14:C17)</f>
        <v>0</v>
      </c>
      <c r="D18" s="43"/>
      <c r="E18" s="50"/>
      <c r="F18" s="44">
        <f>SUM(F14:F17)</f>
        <v>0</v>
      </c>
      <c r="G18" s="89">
        <v>31.769556956999999</v>
      </c>
      <c r="H18" s="51">
        <f>IF(F18=0,0,G18/F18)</f>
        <v>0</v>
      </c>
      <c r="I18" s="43">
        <f>IF(C18=0,0,C18/C21)</f>
        <v>0</v>
      </c>
      <c r="J18" s="28"/>
    </row>
    <row r="19" spans="1:10" x14ac:dyDescent="0.2">
      <c r="A19" s="33"/>
      <c r="B19" s="52"/>
      <c r="C19" s="53"/>
      <c r="D19" s="54"/>
      <c r="E19" s="16"/>
      <c r="F19" s="21"/>
      <c r="G19" s="16"/>
      <c r="H19" s="16"/>
      <c r="I19" s="43"/>
    </row>
    <row r="20" spans="1:10" x14ac:dyDescent="0.2">
      <c r="A20" s="55" t="s">
        <v>78</v>
      </c>
      <c r="B20" s="25">
        <v>0</v>
      </c>
      <c r="C20" s="26">
        <v>0</v>
      </c>
      <c r="D20" s="54"/>
      <c r="E20" s="16"/>
      <c r="F20" s="56" t="s">
        <v>79</v>
      </c>
      <c r="G20" s="16"/>
      <c r="H20" s="16"/>
      <c r="I20" s="43">
        <f>IF(C20=0,0,C20/C21)</f>
        <v>0</v>
      </c>
    </row>
    <row r="21" spans="1:10" x14ac:dyDescent="0.2">
      <c r="A21" s="55" t="s">
        <v>80</v>
      </c>
      <c r="B21" s="57">
        <f>B18+B20</f>
        <v>0</v>
      </c>
      <c r="C21" s="49">
        <f>C18+C20</f>
        <v>0</v>
      </c>
      <c r="D21" s="58"/>
      <c r="E21" s="21"/>
      <c r="F21" s="58"/>
      <c r="G21" s="16"/>
      <c r="H21" s="21"/>
      <c r="I21" s="43"/>
    </row>
    <row r="23" spans="1:10" x14ac:dyDescent="0.2">
      <c r="A23" s="120" t="s">
        <v>99</v>
      </c>
      <c r="B23" s="120"/>
      <c r="C23" s="120"/>
      <c r="D23" s="120"/>
      <c r="E23" s="120"/>
      <c r="F23" s="120"/>
      <c r="G23" s="120"/>
      <c r="H23" s="120"/>
    </row>
    <row r="24" spans="1:10" x14ac:dyDescent="0.2">
      <c r="A24" s="73" t="s">
        <v>81</v>
      </c>
      <c r="B24" s="74">
        <f>'AHW Calculator 2552-96'!B101</f>
        <v>0</v>
      </c>
      <c r="C24" s="111" t="s">
        <v>156</v>
      </c>
      <c r="D24" s="112"/>
      <c r="E24" s="112"/>
      <c r="F24" s="112"/>
      <c r="G24" s="112"/>
      <c r="H24" s="108"/>
      <c r="I24" s="108"/>
      <c r="J24" s="108"/>
    </row>
    <row r="25" spans="1:10" x14ac:dyDescent="0.2">
      <c r="A25" s="67" t="s">
        <v>82</v>
      </c>
      <c r="B25" s="68">
        <f>'AHW Calculator 2552-96'!B102</f>
        <v>0</v>
      </c>
      <c r="C25" s="111" t="s">
        <v>157</v>
      </c>
      <c r="D25" s="112"/>
      <c r="E25" s="112"/>
      <c r="F25" s="112"/>
      <c r="G25" s="112"/>
      <c r="H25" s="108"/>
      <c r="I25" s="108"/>
      <c r="J25" s="108"/>
    </row>
    <row r="26" spans="1:10" x14ac:dyDescent="0.2">
      <c r="A26" s="67" t="s">
        <v>83</v>
      </c>
      <c r="B26" s="69">
        <f>IF(B24=0,0,B24/B25)</f>
        <v>0</v>
      </c>
      <c r="C26" s="111" t="s">
        <v>158</v>
      </c>
      <c r="D26" s="112"/>
      <c r="E26" s="112"/>
      <c r="F26" s="112"/>
      <c r="G26" s="112"/>
      <c r="H26" s="108"/>
      <c r="I26" s="108"/>
      <c r="J26" s="108"/>
    </row>
    <row r="27" spans="1:10" ht="13.5" thickBot="1" x14ac:dyDescent="0.25">
      <c r="A27" s="27"/>
      <c r="B27" s="28"/>
      <c r="E27" s="59"/>
      <c r="G27" s="60"/>
    </row>
    <row r="28" spans="1:10" x14ac:dyDescent="0.2">
      <c r="A28" s="67" t="s">
        <v>84</v>
      </c>
      <c r="B28" s="70">
        <f>IF(B24="",0,($B$24*I18)*H18)</f>
        <v>0</v>
      </c>
      <c r="C28" s="61" t="s">
        <v>85</v>
      </c>
    </row>
    <row r="29" spans="1:10" s="4" customFormat="1" ht="13.5" thickBot="1" x14ac:dyDescent="0.25">
      <c r="A29" s="71" t="s">
        <v>86</v>
      </c>
      <c r="B29" s="72">
        <f>IF(B24="",0,($B$24*I20))</f>
        <v>0</v>
      </c>
      <c r="C29" s="62" t="s">
        <v>85</v>
      </c>
      <c r="G29" s="63"/>
    </row>
    <row r="30" spans="1:10" x14ac:dyDescent="0.2">
      <c r="A30" s="67" t="s">
        <v>87</v>
      </c>
      <c r="B30" s="70">
        <f>SUM(B28:B29)</f>
        <v>0</v>
      </c>
      <c r="C30" s="61" t="s">
        <v>88</v>
      </c>
    </row>
    <row r="31" spans="1:10" x14ac:dyDescent="0.2">
      <c r="B31" s="64"/>
      <c r="C31" s="65"/>
    </row>
    <row r="32" spans="1:10" ht="13.5" thickBot="1" x14ac:dyDescent="0.25">
      <c r="A32" s="6" t="s">
        <v>89</v>
      </c>
      <c r="B32" s="86">
        <f>IF(B30=0,0,B30/B25)</f>
        <v>0</v>
      </c>
      <c r="C32" s="66" t="s">
        <v>88</v>
      </c>
    </row>
  </sheetData>
  <sheetProtection sheet="1" objects="1" scenarios="1"/>
  <protectedRanges>
    <protectedRange sqref="B20:C20 B14:C17 B10:B11" name="Range1"/>
  </protectedRanges>
  <mergeCells count="3">
    <mergeCell ref="A23:H23"/>
    <mergeCell ref="A2:F2"/>
    <mergeCell ref="A1:F1"/>
  </mergeCells>
  <phoneticPr fontId="5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1" max="1" width="10.85546875" style="87" bestFit="1" customWidth="1"/>
    <col min="2" max="2" width="19.85546875" style="87" bestFit="1" customWidth="1"/>
    <col min="3" max="3" width="17.7109375" style="87" bestFit="1" customWidth="1"/>
    <col min="4" max="4" width="19.85546875" style="87" bestFit="1" customWidth="1"/>
    <col min="7" max="16384" width="9.140625" style="87"/>
  </cols>
  <sheetData>
    <row r="1" spans="1:4" ht="24.75" customHeight="1" x14ac:dyDescent="0.2">
      <c r="A1" s="124" t="s">
        <v>161</v>
      </c>
      <c r="B1" s="124"/>
      <c r="C1" s="124"/>
      <c r="D1" s="124"/>
    </row>
    <row r="2" spans="1:4" x14ac:dyDescent="0.2">
      <c r="A2" s="109" t="s">
        <v>149</v>
      </c>
      <c r="B2" s="109" t="s">
        <v>137</v>
      </c>
      <c r="C2" s="109" t="s">
        <v>135</v>
      </c>
      <c r="D2" s="109" t="s">
        <v>136</v>
      </c>
    </row>
    <row r="3" spans="1:4" x14ac:dyDescent="0.2">
      <c r="A3" s="103">
        <v>1</v>
      </c>
      <c r="B3" s="110">
        <v>1.0223</v>
      </c>
      <c r="C3" s="104">
        <v>40465</v>
      </c>
      <c r="D3" s="104">
        <v>40497</v>
      </c>
    </row>
    <row r="4" spans="1:4" x14ac:dyDescent="0.2">
      <c r="A4" s="103">
        <f>A3+1</f>
        <v>2</v>
      </c>
      <c r="B4" s="110">
        <v>1.02078</v>
      </c>
      <c r="C4" s="104">
        <v>40496</v>
      </c>
      <c r="D4" s="104">
        <v>40527</v>
      </c>
    </row>
    <row r="5" spans="1:4" x14ac:dyDescent="0.2">
      <c r="A5" s="103">
        <f t="shared" ref="A5:A20" si="0">A4+1</f>
        <v>3</v>
      </c>
      <c r="B5" s="110">
        <v>1.01929</v>
      </c>
      <c r="C5" s="104">
        <v>40526</v>
      </c>
      <c r="D5" s="104">
        <v>40558</v>
      </c>
    </row>
    <row r="6" spans="1:4" x14ac:dyDescent="0.2">
      <c r="A6" s="103">
        <f t="shared" si="0"/>
        <v>4</v>
      </c>
      <c r="B6" s="110">
        <v>1.0178199999999999</v>
      </c>
      <c r="C6" s="104">
        <v>40557</v>
      </c>
      <c r="D6" s="104">
        <v>40589</v>
      </c>
    </row>
    <row r="7" spans="1:4" x14ac:dyDescent="0.2">
      <c r="A7" s="103">
        <f t="shared" si="0"/>
        <v>5</v>
      </c>
      <c r="B7" s="110">
        <v>1.01637</v>
      </c>
      <c r="C7" s="104">
        <v>40588</v>
      </c>
      <c r="D7" s="104">
        <v>40617</v>
      </c>
    </row>
    <row r="8" spans="1:4" x14ac:dyDescent="0.2">
      <c r="A8" s="103">
        <f t="shared" si="0"/>
        <v>6</v>
      </c>
      <c r="B8" s="110">
        <v>1.01494</v>
      </c>
      <c r="C8" s="104">
        <v>40616</v>
      </c>
      <c r="D8" s="104">
        <v>40648</v>
      </c>
    </row>
    <row r="9" spans="1:4" x14ac:dyDescent="0.2">
      <c r="A9" s="103">
        <f t="shared" si="0"/>
        <v>7</v>
      </c>
      <c r="B9" s="110">
        <v>1.01355</v>
      </c>
      <c r="C9" s="104">
        <v>40647</v>
      </c>
      <c r="D9" s="104">
        <v>40678</v>
      </c>
    </row>
    <row r="10" spans="1:4" x14ac:dyDescent="0.2">
      <c r="A10" s="103">
        <f t="shared" si="0"/>
        <v>8</v>
      </c>
      <c r="B10" s="110">
        <v>1.0121899999999999</v>
      </c>
      <c r="C10" s="104">
        <v>40677</v>
      </c>
      <c r="D10" s="104">
        <v>40709</v>
      </c>
    </row>
    <row r="11" spans="1:4" x14ac:dyDescent="0.2">
      <c r="A11" s="103">
        <f t="shared" si="0"/>
        <v>9</v>
      </c>
      <c r="B11" s="110">
        <v>1.01084</v>
      </c>
      <c r="C11" s="104">
        <v>40708</v>
      </c>
      <c r="D11" s="104">
        <v>40739</v>
      </c>
    </row>
    <row r="12" spans="1:4" x14ac:dyDescent="0.2">
      <c r="A12" s="103">
        <f t="shared" si="0"/>
        <v>10</v>
      </c>
      <c r="B12" s="110">
        <v>1.0094799999999999</v>
      </c>
      <c r="C12" s="104">
        <v>40738</v>
      </c>
      <c r="D12" s="104">
        <v>40770</v>
      </c>
    </row>
    <row r="13" spans="1:4" x14ac:dyDescent="0.2">
      <c r="A13" s="103">
        <f t="shared" si="0"/>
        <v>11</v>
      </c>
      <c r="B13" s="110">
        <v>1.0081100000000001</v>
      </c>
      <c r="C13" s="104">
        <v>40769</v>
      </c>
      <c r="D13" s="104">
        <v>40801</v>
      </c>
    </row>
    <row r="14" spans="1:4" x14ac:dyDescent="0.2">
      <c r="A14" s="103">
        <f t="shared" si="0"/>
        <v>12</v>
      </c>
      <c r="B14" s="110">
        <v>1.00674</v>
      </c>
      <c r="C14" s="104">
        <v>40800</v>
      </c>
      <c r="D14" s="104">
        <v>40831</v>
      </c>
    </row>
    <row r="15" spans="1:4" x14ac:dyDescent="0.2">
      <c r="A15" s="103">
        <f t="shared" si="0"/>
        <v>13</v>
      </c>
      <c r="B15" s="110">
        <v>1.0053799999999999</v>
      </c>
      <c r="C15" s="104">
        <v>40830</v>
      </c>
      <c r="D15" s="104">
        <v>40862</v>
      </c>
    </row>
    <row r="16" spans="1:4" x14ac:dyDescent="0.2">
      <c r="A16" s="103">
        <f t="shared" si="0"/>
        <v>14</v>
      </c>
      <c r="B16" s="110">
        <v>1.00403</v>
      </c>
      <c r="C16" s="104">
        <v>40861</v>
      </c>
      <c r="D16" s="104">
        <v>40892</v>
      </c>
    </row>
    <row r="17" spans="1:6" x14ac:dyDescent="0.2">
      <c r="A17" s="103">
        <f t="shared" si="0"/>
        <v>15</v>
      </c>
      <c r="B17" s="110">
        <v>1.0026900000000001</v>
      </c>
      <c r="C17" s="104">
        <v>40891</v>
      </c>
      <c r="D17" s="104">
        <v>40923</v>
      </c>
    </row>
    <row r="18" spans="1:6" x14ac:dyDescent="0.2">
      <c r="A18" s="103">
        <f t="shared" si="0"/>
        <v>16</v>
      </c>
      <c r="B18" s="110">
        <v>1.0013399999999999</v>
      </c>
      <c r="C18" s="104">
        <v>40922</v>
      </c>
      <c r="D18" s="104">
        <v>40954</v>
      </c>
    </row>
    <row r="19" spans="1:6" x14ac:dyDescent="0.2">
      <c r="A19" s="103">
        <f t="shared" si="0"/>
        <v>17</v>
      </c>
      <c r="B19" s="110">
        <v>1</v>
      </c>
      <c r="C19" s="104">
        <v>40953</v>
      </c>
      <c r="D19" s="104">
        <v>40983</v>
      </c>
    </row>
    <row r="20" spans="1:6" x14ac:dyDescent="0.2">
      <c r="A20" s="103">
        <f t="shared" si="0"/>
        <v>18</v>
      </c>
      <c r="B20" s="110">
        <v>0.99865999999999999</v>
      </c>
      <c r="C20" s="104">
        <v>40982</v>
      </c>
      <c r="D20" s="104">
        <v>41014</v>
      </c>
    </row>
    <row r="21" spans="1:6" s="114" customFormat="1" x14ac:dyDescent="0.2">
      <c r="A21" s="113" t="str">
        <f>IF(SUMPRODUCT(--(C3:C20&lt;'AHW Calculator 2552-96'!B9)*(D3:D20&gt;'AHW Calculator 2552-96'!B9))=1,SUMPRODUCT(--(C3:C20&lt;'AHW Calculator 2552-96'!B9)*(D3:D20&gt;'AHW Calculator 2552-96'!B9),ROW(C3:C20))-2," ")</f>
        <v xml:space="preserve"> </v>
      </c>
      <c r="E21" s="115"/>
      <c r="F21" s="115"/>
    </row>
    <row r="24" spans="1:6" x14ac:dyDescent="0.2">
      <c r="A24" s="101"/>
    </row>
    <row r="25" spans="1:6" x14ac:dyDescent="0.2">
      <c r="A25" s="102"/>
    </row>
  </sheetData>
  <sheetProtection sheet="1" objects="1" scenarios="1"/>
  <mergeCells count="1">
    <mergeCell ref="A1:D1"/>
  </mergeCells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2552-96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Michael Treitel</cp:lastModifiedBy>
  <cp:lastPrinted>2010-08-04T18:50:41Z</cp:lastPrinted>
  <dcterms:created xsi:type="dcterms:W3CDTF">2002-04-02T20:04:49Z</dcterms:created>
  <dcterms:modified xsi:type="dcterms:W3CDTF">2014-08-01T17:37:50Z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86664564</vt:i4>
  </property>
  <property fmtid="{D5CDD505-2E9C-101B-9397-08002B2CF9AE}" pid="3" name="_NewReviewCycle">
    <vt:lpwstr/>
  </property>
  <property fmtid="{D5CDD505-2E9C-101B-9397-08002B2CF9AE}" pid="4" name="_EmailSubject">
    <vt:lpwstr>WI Calculator</vt:lpwstr>
  </property>
  <property fmtid="{D5CDD505-2E9C-101B-9397-08002B2CF9AE}" pid="5" name="_AuthorEmail">
    <vt:lpwstr>Miechal.Lefkowitz@cms.hhs.gov</vt:lpwstr>
  </property>
  <property fmtid="{D5CDD505-2E9C-101B-9397-08002B2CF9AE}" pid="6" name="_AuthorEmailDisplayName">
    <vt:lpwstr>Lefkowitz, Miechal (CMS/CFMFO)</vt:lpwstr>
  </property>
  <property fmtid="{D5CDD505-2E9C-101B-9397-08002B2CF9AE}" pid="7" name="_PreviousAdHocReviewCycleID">
    <vt:i4>-210309071</vt:i4>
  </property>
  <property fmtid="{D5CDD505-2E9C-101B-9397-08002B2CF9AE}" pid="8" name="_ReviewingToolsShownOnce">
    <vt:lpwstr/>
  </property>
</Properties>
</file>